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7320" activeTab="0"/>
  </bookViews>
  <sheets>
    <sheet name="leasing" sheetId="1" r:id="rId1"/>
    <sheet name="amortisma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<sst xmlns="http://schemas.openxmlformats.org/spreadsheetml/2006/main" count="45" uniqueCount="40">
  <si>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faiz</t>
  </si>
  <si>
    <t>ANAPARA</t>
  </si>
  <si>
    <t>KDV.Lİ KİRA</t>
  </si>
  <si>
    <t>YTL</t>
  </si>
  <si>
    <t xml:space="preserve"> NO</t>
  </si>
  <si>
    <t>FATURA TAR</t>
  </si>
  <si>
    <t>ÖDEME T</t>
  </si>
  <si>
    <t>ÖDENEN</t>
  </si>
  <si>
    <t>KDV.SİZ KİRA</t>
  </si>
  <si>
    <t>kdv</t>
  </si>
  <si>
    <t>ytl</t>
  </si>
  <si>
    <t>banka kuru</t>
  </si>
  <si>
    <t>tcmb kuru</t>
  </si>
  <si>
    <t>vade tarihi</t>
  </si>
  <si>
    <t>KUR</t>
  </si>
  <si>
    <t>LEASİNG  AMORTİSMANI TABLOSU</t>
  </si>
  <si>
    <t>ödendiği ay</t>
  </si>
  <si>
    <t>anapara</t>
  </si>
  <si>
    <t>oran</t>
  </si>
  <si>
    <t>301/401</t>
  </si>
  <si>
    <t>260 TOPLAMI</t>
  </si>
  <si>
    <t>780 YAZILACAK</t>
  </si>
  <si>
    <t>260  A  EKLENECEK</t>
  </si>
  <si>
    <t>1.YIL</t>
  </si>
  <si>
    <t>2.YIL</t>
  </si>
  <si>
    <t>1.YIL İÇİNDE</t>
  </si>
  <si>
    <t>İLK ÖDEME</t>
  </si>
  <si>
    <t>FAİZ</t>
  </si>
  <si>
    <t>TOPLAM</t>
  </si>
  <si>
    <t>İLK  SÖZLEŞME ANINDAKİ  KAYIT</t>
  </si>
  <si>
    <t xml:space="preserve">  BUNUN  TAHAKKUK  KAYDI</t>
  </si>
  <si>
    <t>YIL SONU  AKTARIMLARI</t>
  </si>
  <si>
    <t>LEASİNG  KİRA ÖDEME TABLOSU</t>
  </si>
  <si>
    <t>BORÇ BİTİP MÜLKİYET FATURASI  BANKADAN GELİNCE</t>
  </si>
  <si>
    <t>252/253/254/255</t>
  </si>
  <si>
    <t>1.taksit</t>
  </si>
  <si>
    <t>2.   VE SONRASI TAKSİTLERİN  KAYDI</t>
  </si>
  <si>
    <t>1.tak İÇİN 260 İÇİNE 2.taksİT 780-302</t>
  </si>
  <si>
    <t>Osman Uzun</t>
  </si>
  <si>
    <t>www.osman-uzun.com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</si>
</sst>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00"/>
    <numFmt numFmtId="173" formatCode="mmm/yyyy"/>
    <numFmt numFmtId="174" formatCode="#,##0.00000"/>
    <numFmt numFmtId="175" formatCode="mm/dd/yy"/>
    <numFmt numFmtId="176" formatCode="mmmm\ d\,\ yyyy"/>
    <numFmt numFmtId="177" formatCode="mmmm\-yy"/>
  </numFmts>
  <fonts count="68">
    <font>
      <sz val="10"/>
      <name val="Arial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4"/>
      <color indexed="14"/>
      <name val="Arial"/>
      <family val="2"/>
    </font>
    <font>
      <b/>
      <sz val="10"/>
      <color indexed="12"/>
      <name val="Arial"/>
      <family val="2"/>
    </font>
    <font>
      <b/>
      <i/>
      <u val="single"/>
      <sz val="10"/>
      <color indexed="14"/>
      <name val="Arial"/>
      <family val="2"/>
    </font>
    <font>
      <b/>
      <i/>
      <u val="single"/>
      <sz val="10"/>
      <color indexed="12"/>
      <name val="Arial"/>
      <family val="2"/>
    </font>
    <font>
      <b/>
      <i/>
      <u val="single"/>
      <sz val="10"/>
      <color indexed="6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0"/>
      <color indexed="63"/>
      <name val="Arial"/>
      <family val="2"/>
    </font>
    <font>
      <b/>
      <i/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53"/>
      <name val="Arial"/>
      <family val="2"/>
    </font>
    <font>
      <b/>
      <i/>
      <sz val="14"/>
      <color indexed="57"/>
      <name val="Arial"/>
      <family val="2"/>
    </font>
    <font>
      <b/>
      <i/>
      <sz val="8"/>
      <color indexed="5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8" fillId="35" borderId="10" xfId="0" applyFont="1" applyFill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/>
    </xf>
    <xf numFmtId="4" fontId="9" fillId="34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14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" fontId="13" fillId="0" borderId="0" xfId="0" applyNumberFormat="1" applyFont="1" applyAlignment="1">
      <alignment/>
    </xf>
    <xf numFmtId="4" fontId="14" fillId="34" borderId="1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77" fontId="3" fillId="0" borderId="12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4" fontId="20" fillId="34" borderId="12" xfId="0" applyNumberFormat="1" applyFont="1" applyFill="1" applyBorder="1" applyAlignment="1">
      <alignment horizontal="center"/>
    </xf>
    <xf numFmtId="4" fontId="17" fillId="35" borderId="12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/>
    </xf>
    <xf numFmtId="4" fontId="5" fillId="34" borderId="0" xfId="0" applyNumberFormat="1" applyFont="1" applyFill="1" applyAlignment="1">
      <alignment/>
    </xf>
    <xf numFmtId="1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" fontId="0" fillId="36" borderId="0" xfId="0" applyNumberFormat="1" applyFill="1" applyAlignment="1">
      <alignment/>
    </xf>
    <xf numFmtId="4" fontId="9" fillId="36" borderId="12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4" fontId="3" fillId="33" borderId="0" xfId="0" applyNumberFormat="1" applyFont="1" applyFill="1" applyAlignment="1">
      <alignment/>
    </xf>
    <xf numFmtId="4" fontId="9" fillId="36" borderId="0" xfId="0" applyNumberFormat="1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23" fillId="33" borderId="10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/>
    </xf>
    <xf numFmtId="4" fontId="23" fillId="33" borderId="12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3" fillId="0" borderId="12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0" fillId="35" borderId="0" xfId="0" applyNumberFormat="1" applyFill="1" applyAlignment="1">
      <alignment/>
    </xf>
    <xf numFmtId="0" fontId="3" fillId="36" borderId="12" xfId="0" applyFont="1" applyFill="1" applyBorder="1" applyAlignment="1">
      <alignment horizontal="center"/>
    </xf>
    <xf numFmtId="1" fontId="3" fillId="36" borderId="12" xfId="0" applyNumberFormat="1" applyFont="1" applyFill="1" applyBorder="1" applyAlignment="1">
      <alignment horizontal="center"/>
    </xf>
    <xf numFmtId="4" fontId="0" fillId="36" borderId="12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174" fontId="3" fillId="0" borderId="12" xfId="0" applyNumberFormat="1" applyFont="1" applyBorder="1" applyAlignment="1">
      <alignment horizontal="center"/>
    </xf>
    <xf numFmtId="4" fontId="23" fillId="0" borderId="12" xfId="0" applyNumberFormat="1" applyFont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4" fontId="5" fillId="36" borderId="12" xfId="0" applyNumberFormat="1" applyFont="1" applyFill="1" applyBorder="1" applyAlignment="1">
      <alignment horizontal="center"/>
    </xf>
    <xf numFmtId="1" fontId="23" fillId="35" borderId="12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1" fontId="5" fillId="36" borderId="0" xfId="0" applyNumberFormat="1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4" fontId="0" fillId="0" borderId="12" xfId="0" applyNumberFormat="1" applyBorder="1" applyAlignment="1">
      <alignment/>
    </xf>
    <xf numFmtId="0" fontId="25" fillId="33" borderId="11" xfId="0" applyFont="1" applyFill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1" fontId="23" fillId="36" borderId="12" xfId="0" applyNumberFormat="1" applyFont="1" applyFill="1" applyBorder="1" applyAlignment="1">
      <alignment horizontal="center"/>
    </xf>
    <xf numFmtId="4" fontId="24" fillId="0" borderId="12" xfId="0" applyNumberFormat="1" applyFont="1" applyBorder="1" applyAlignment="1">
      <alignment horizontal="center"/>
    </xf>
    <xf numFmtId="4" fontId="0" fillId="35" borderId="12" xfId="0" applyNumberFormat="1" applyFill="1" applyBorder="1" applyAlignment="1">
      <alignment/>
    </xf>
    <xf numFmtId="4" fontId="5" fillId="35" borderId="12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4" fontId="3" fillId="35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3" fillId="35" borderId="12" xfId="0" applyFont="1" applyFill="1" applyBorder="1" applyAlignment="1">
      <alignment/>
    </xf>
    <xf numFmtId="0" fontId="23" fillId="35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4" fontId="0" fillId="35" borderId="12" xfId="0" applyNumberFormat="1" applyFill="1" applyBorder="1" applyAlignment="1">
      <alignment horizontal="center"/>
    </xf>
    <xf numFmtId="4" fontId="23" fillId="35" borderId="12" xfId="0" applyNumberFormat="1" applyFont="1" applyFill="1" applyBorder="1" applyAlignment="1">
      <alignment horizontal="center"/>
    </xf>
    <xf numFmtId="4" fontId="23" fillId="35" borderId="17" xfId="0" applyNumberFormat="1" applyFont="1" applyFill="1" applyBorder="1" applyAlignment="1">
      <alignment horizontal="center"/>
    </xf>
    <xf numFmtId="174" fontId="0" fillId="34" borderId="0" xfId="0" applyNumberFormat="1" applyFill="1" applyAlignment="1">
      <alignment/>
    </xf>
    <xf numFmtId="4" fontId="3" fillId="36" borderId="12" xfId="0" applyNumberFormat="1" applyFont="1" applyFill="1" applyBorder="1" applyAlignment="1">
      <alignment horizontal="center"/>
    </xf>
    <xf numFmtId="0" fontId="23" fillId="35" borderId="0" xfId="0" applyFont="1" applyFill="1" applyBorder="1" applyAlignment="1">
      <alignment/>
    </xf>
    <xf numFmtId="14" fontId="5" fillId="33" borderId="0" xfId="0" applyNumberFormat="1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4" fontId="3" fillId="35" borderId="18" xfId="0" applyNumberFormat="1" applyFont="1" applyFill="1" applyBorder="1" applyAlignment="1">
      <alignment horizontal="center"/>
    </xf>
    <xf numFmtId="174" fontId="3" fillId="35" borderId="20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center"/>
    </xf>
    <xf numFmtId="4" fontId="23" fillId="33" borderId="20" xfId="0" applyNumberFormat="1" applyFont="1" applyFill="1" applyBorder="1" applyAlignment="1">
      <alignment horizontal="center"/>
    </xf>
    <xf numFmtId="174" fontId="5" fillId="33" borderId="18" xfId="0" applyNumberFormat="1" applyFont="1" applyFill="1" applyBorder="1" applyAlignment="1">
      <alignment horizontal="center"/>
    </xf>
    <xf numFmtId="174" fontId="5" fillId="33" borderId="1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65" fillId="37" borderId="0" xfId="0" applyFont="1" applyFill="1" applyAlignment="1">
      <alignment horizontal="center" vertical="center"/>
    </xf>
    <xf numFmtId="0" fontId="66" fillId="37" borderId="0" xfId="46" applyFont="1" applyFill="1" applyAlignment="1">
      <alignment horizontal="center" vertical="center"/>
    </xf>
    <xf numFmtId="0" fontId="67" fillId="37" borderId="0" xfId="0" applyFont="1" applyFill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man-uzu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.57421875" style="0" customWidth="1"/>
    <col min="2" max="2" width="13.00390625" style="0" customWidth="1"/>
    <col min="3" max="3" width="13.57421875" style="0" customWidth="1"/>
    <col min="4" max="4" width="10.7109375" style="0" customWidth="1"/>
    <col min="5" max="5" width="11.00390625" style="18" customWidth="1"/>
    <col min="6" max="6" width="12.00390625" style="0" customWidth="1"/>
    <col min="7" max="7" width="10.421875" style="0" customWidth="1"/>
    <col min="8" max="8" width="23.140625" style="0" customWidth="1"/>
    <col min="9" max="9" width="14.140625" style="0" customWidth="1"/>
    <col min="10" max="10" width="12.8515625" style="0" customWidth="1"/>
    <col min="11" max="11" width="8.421875" style="0" customWidth="1"/>
    <col min="12" max="12" width="7.28125" style="0" customWidth="1"/>
    <col min="13" max="13" width="12.8515625" style="0" customWidth="1"/>
    <col min="15" max="15" width="10.140625" style="0" bestFit="1" customWidth="1"/>
    <col min="16" max="16" width="9.57421875" style="0" customWidth="1"/>
    <col min="17" max="17" width="9.140625" style="2" customWidth="1"/>
    <col min="19" max="19" width="10.8515625" style="19" customWidth="1"/>
    <col min="20" max="20" width="9.8515625" style="24" customWidth="1"/>
    <col min="21" max="55" width="9.140625" style="108" customWidth="1"/>
  </cols>
  <sheetData>
    <row r="1" spans="1:20" ht="30" customHeight="1">
      <c r="A1" s="139" t="s">
        <v>38</v>
      </c>
      <c r="B1" s="139"/>
      <c r="C1" s="139"/>
      <c r="D1" s="139"/>
      <c r="E1" s="139"/>
      <c r="F1" s="139"/>
      <c r="G1" s="139"/>
      <c r="H1" s="139"/>
      <c r="I1" s="138" t="s">
        <v>39</v>
      </c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19.5" thickBot="1">
      <c r="A2" s="124" t="s">
        <v>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  <c r="O2" s="124"/>
      <c r="P2" s="124"/>
      <c r="Q2" s="124"/>
      <c r="R2" s="124"/>
      <c r="S2" s="124"/>
      <c r="T2" s="124"/>
    </row>
    <row r="3" spans="1:20" ht="19.5" thickBot="1">
      <c r="A3" s="38"/>
      <c r="B3" s="38"/>
      <c r="C3" s="38"/>
      <c r="D3" s="38"/>
      <c r="E3" s="38"/>
      <c r="F3" s="52">
        <v>260</v>
      </c>
      <c r="G3" s="126" t="s">
        <v>37</v>
      </c>
      <c r="H3" s="127"/>
      <c r="I3" s="38"/>
      <c r="J3" s="49" t="s">
        <v>19</v>
      </c>
      <c r="K3" s="128">
        <v>191</v>
      </c>
      <c r="L3" s="129"/>
      <c r="M3" s="38"/>
      <c r="N3" s="49">
        <v>329</v>
      </c>
      <c r="O3" s="109"/>
      <c r="P3" s="110"/>
      <c r="Q3" s="110"/>
      <c r="R3" s="110"/>
      <c r="S3" s="110"/>
      <c r="T3" s="111"/>
    </row>
    <row r="4" spans="1:20" ht="13.5" thickBot="1">
      <c r="A4" s="6" t="s">
        <v>4</v>
      </c>
      <c r="B4" s="7" t="s">
        <v>5</v>
      </c>
      <c r="C4" s="7" t="s">
        <v>13</v>
      </c>
      <c r="D4" s="4" t="s">
        <v>1</v>
      </c>
      <c r="E4" s="17" t="s">
        <v>11</v>
      </c>
      <c r="F4" s="9" t="s">
        <v>3</v>
      </c>
      <c r="G4" s="107" t="s">
        <v>0</v>
      </c>
      <c r="H4" s="83" t="s">
        <v>3</v>
      </c>
      <c r="I4" s="5" t="s">
        <v>8</v>
      </c>
      <c r="J4" s="10" t="s">
        <v>3</v>
      </c>
      <c r="K4" s="10" t="s">
        <v>9</v>
      </c>
      <c r="L4" s="10" t="s">
        <v>10</v>
      </c>
      <c r="M4" s="14" t="s">
        <v>2</v>
      </c>
      <c r="N4" s="50" t="s">
        <v>3</v>
      </c>
      <c r="O4" s="16" t="s">
        <v>6</v>
      </c>
      <c r="P4" s="13" t="s">
        <v>12</v>
      </c>
      <c r="Q4" s="12" t="s">
        <v>7</v>
      </c>
      <c r="R4" s="11" t="s">
        <v>3</v>
      </c>
      <c r="S4" s="20">
        <v>656</v>
      </c>
      <c r="T4" s="21">
        <v>646</v>
      </c>
    </row>
    <row r="5" spans="1:20" ht="12.75">
      <c r="A5" s="1">
        <v>0</v>
      </c>
      <c r="B5" s="8">
        <v>38716</v>
      </c>
      <c r="C5" s="8">
        <f>+B5</f>
        <v>38716</v>
      </c>
      <c r="D5" s="2">
        <v>5000</v>
      </c>
      <c r="E5" s="18">
        <v>1.5904</v>
      </c>
      <c r="F5" s="2">
        <f>+D5*E5</f>
        <v>7952</v>
      </c>
      <c r="G5" s="82">
        <v>0</v>
      </c>
      <c r="H5" s="91">
        <f>+E5*G5</f>
        <v>0</v>
      </c>
      <c r="I5" s="2">
        <f>+D5</f>
        <v>5000</v>
      </c>
      <c r="J5" s="2">
        <f>+E5*I5</f>
        <v>7952</v>
      </c>
      <c r="K5" s="2">
        <f>+I5*0.01</f>
        <v>50</v>
      </c>
      <c r="L5" s="2">
        <f>+K5*E5</f>
        <v>79.52</v>
      </c>
      <c r="M5" s="27">
        <f>I5*0.01+I5</f>
        <v>5050</v>
      </c>
      <c r="N5" s="47">
        <f>+E5*M5</f>
        <v>8031.52</v>
      </c>
      <c r="O5" s="25">
        <v>38709</v>
      </c>
      <c r="P5">
        <v>1.5943</v>
      </c>
      <c r="Q5" s="2">
        <v>5050</v>
      </c>
      <c r="R5" s="3">
        <f>P5*Q5</f>
        <v>8051.215</v>
      </c>
      <c r="S5" s="28">
        <f>+IF(N5&lt;=R5,N5-R5,IF(N5&lt;=R5," ",))</f>
        <v>-19.69499999999971</v>
      </c>
      <c r="T5" s="22" t="str">
        <f>+IF(N5&gt;R5,N5-R5,IF(N5&lt;=R5," ",))</f>
        <v> </v>
      </c>
    </row>
    <row r="6" spans="1:20" ht="12.75">
      <c r="A6" s="1">
        <v>1</v>
      </c>
      <c r="B6" s="106">
        <v>38742</v>
      </c>
      <c r="C6" s="39">
        <f aca="true" t="shared" si="0" ref="C6:C33">+B6</f>
        <v>38742</v>
      </c>
      <c r="D6" s="15">
        <v>4653.16</v>
      </c>
      <c r="E6" s="40">
        <v>1.6172</v>
      </c>
      <c r="F6" s="41">
        <f aca="true" t="shared" si="1" ref="F6:F16">+D6*E6</f>
        <v>7525.090351999999</v>
      </c>
      <c r="G6" s="64">
        <v>346.84</v>
      </c>
      <c r="H6" s="63">
        <f aca="true" t="shared" si="2" ref="H6:H16">+E6*G6</f>
        <v>560.909648</v>
      </c>
      <c r="I6" s="41">
        <v>5000</v>
      </c>
      <c r="J6" s="41">
        <f aca="true" t="shared" si="3" ref="J6:J16">+E6*I6</f>
        <v>8086</v>
      </c>
      <c r="K6" s="2">
        <f aca="true" t="shared" si="4" ref="K6:K33">+I6*0.01</f>
        <v>50</v>
      </c>
      <c r="L6" s="2">
        <f aca="true" t="shared" si="5" ref="L6:L33">+K6*E6</f>
        <v>80.86</v>
      </c>
      <c r="M6" s="27">
        <v>5050</v>
      </c>
      <c r="N6" s="70">
        <f aca="true" t="shared" si="6" ref="N6:N16">+E6*M6</f>
        <v>8166.86</v>
      </c>
      <c r="O6" s="25">
        <v>38742</v>
      </c>
      <c r="P6">
        <v>1.6176</v>
      </c>
      <c r="Q6" s="2">
        <v>5050</v>
      </c>
      <c r="R6" s="3">
        <f aca="true" t="shared" si="7" ref="R6:R16">P6*Q6</f>
        <v>8168.879999999999</v>
      </c>
      <c r="S6" s="28">
        <f aca="true" t="shared" si="8" ref="S6:S29">+IF(N6&lt;=R6,N6-R6,IF(N6&lt;=R6," ",))</f>
        <v>-2.019999999999527</v>
      </c>
      <c r="T6" s="23" t="str">
        <f aca="true" t="shared" si="9" ref="T6:T33">+IF(N6&gt;R6,N6-R6,IF(N6&lt;=R6," ",))</f>
        <v> </v>
      </c>
    </row>
    <row r="7" spans="1:20" ht="12.75">
      <c r="A7" s="1">
        <f>+A6+1</f>
        <v>2</v>
      </c>
      <c r="B7" s="39">
        <v>38773</v>
      </c>
      <c r="C7" s="39">
        <f t="shared" si="0"/>
        <v>38773</v>
      </c>
      <c r="D7" s="15">
        <v>4685.62</v>
      </c>
      <c r="E7" s="40">
        <v>1.5641</v>
      </c>
      <c r="F7" s="41">
        <f t="shared" si="1"/>
        <v>7328.778242</v>
      </c>
      <c r="G7" s="64">
        <v>314.38</v>
      </c>
      <c r="H7" s="92">
        <f t="shared" si="2"/>
        <v>491.721758</v>
      </c>
      <c r="I7" s="41">
        <v>5000</v>
      </c>
      <c r="J7" s="41">
        <f t="shared" si="3"/>
        <v>7820.5</v>
      </c>
      <c r="K7" s="2">
        <f t="shared" si="4"/>
        <v>50</v>
      </c>
      <c r="L7" s="2">
        <f t="shared" si="5"/>
        <v>78.205</v>
      </c>
      <c r="M7" s="27">
        <v>5050</v>
      </c>
      <c r="N7" s="70">
        <f t="shared" si="6"/>
        <v>7898.705</v>
      </c>
      <c r="O7" s="25">
        <v>38770</v>
      </c>
      <c r="P7">
        <v>1.5746</v>
      </c>
      <c r="Q7" s="2">
        <v>5050</v>
      </c>
      <c r="R7" s="3">
        <f t="shared" si="7"/>
        <v>7951.73</v>
      </c>
      <c r="S7" s="28">
        <f t="shared" si="8"/>
        <v>-53.024999999999636</v>
      </c>
      <c r="T7" s="23" t="str">
        <f t="shared" si="9"/>
        <v> </v>
      </c>
    </row>
    <row r="8" spans="1:20" ht="12.75">
      <c r="A8" s="1">
        <f aca="true" t="shared" si="10" ref="A8:A17">+A7+1</f>
        <v>3</v>
      </c>
      <c r="B8" s="39">
        <v>38801</v>
      </c>
      <c r="C8" s="39">
        <f t="shared" si="0"/>
        <v>38801</v>
      </c>
      <c r="D8" s="15">
        <v>4718.3</v>
      </c>
      <c r="E8" s="40">
        <v>1.605</v>
      </c>
      <c r="F8" s="41">
        <f t="shared" si="1"/>
        <v>7572.8715</v>
      </c>
      <c r="G8" s="64">
        <v>281.7</v>
      </c>
      <c r="H8" s="92">
        <f t="shared" si="2"/>
        <v>452.1285</v>
      </c>
      <c r="I8" s="41">
        <v>5000</v>
      </c>
      <c r="J8" s="41">
        <f t="shared" si="3"/>
        <v>8025</v>
      </c>
      <c r="K8" s="2">
        <f t="shared" si="4"/>
        <v>50</v>
      </c>
      <c r="L8" s="2">
        <f t="shared" si="5"/>
        <v>80.25</v>
      </c>
      <c r="M8" s="27">
        <v>5050</v>
      </c>
      <c r="N8" s="70">
        <f t="shared" si="6"/>
        <v>8105.25</v>
      </c>
      <c r="O8" s="25">
        <v>38802</v>
      </c>
      <c r="P8">
        <v>1.6105</v>
      </c>
      <c r="Q8" s="2">
        <v>5050</v>
      </c>
      <c r="R8" s="3">
        <f t="shared" si="7"/>
        <v>8133.025000000001</v>
      </c>
      <c r="S8" s="28">
        <f t="shared" si="8"/>
        <v>-27.775000000000546</v>
      </c>
      <c r="T8" s="23" t="str">
        <f t="shared" si="9"/>
        <v> </v>
      </c>
    </row>
    <row r="9" spans="1:20" ht="12.75">
      <c r="A9" s="1">
        <f t="shared" si="10"/>
        <v>4</v>
      </c>
      <c r="B9" s="39">
        <v>38833</v>
      </c>
      <c r="C9" s="39">
        <f t="shared" si="0"/>
        <v>38833</v>
      </c>
      <c r="D9" s="15">
        <v>1668.04</v>
      </c>
      <c r="E9" s="40">
        <v>1.6316</v>
      </c>
      <c r="F9" s="15">
        <f t="shared" si="1"/>
        <v>2721.574064</v>
      </c>
      <c r="G9" s="64">
        <v>248.79</v>
      </c>
      <c r="H9" s="92">
        <f t="shared" si="2"/>
        <v>405.92576399999996</v>
      </c>
      <c r="I9" s="15">
        <v>1916.83</v>
      </c>
      <c r="J9" s="15">
        <f t="shared" si="3"/>
        <v>3127.499828</v>
      </c>
      <c r="K9" s="2">
        <f t="shared" si="4"/>
        <v>19.1683</v>
      </c>
      <c r="L9" s="2">
        <f t="shared" si="5"/>
        <v>31.274998279999995</v>
      </c>
      <c r="M9" s="27">
        <f>+I9+(I9*0.01)</f>
        <v>1935.9983</v>
      </c>
      <c r="N9" s="70">
        <f t="shared" si="6"/>
        <v>3158.7748262799996</v>
      </c>
      <c r="O9" s="25">
        <v>38833</v>
      </c>
      <c r="P9">
        <v>1.6403</v>
      </c>
      <c r="Q9" s="2">
        <v>1936</v>
      </c>
      <c r="R9" s="3">
        <f t="shared" si="7"/>
        <v>3175.6208</v>
      </c>
      <c r="S9" s="28">
        <f t="shared" si="8"/>
        <v>-16.84597372000053</v>
      </c>
      <c r="T9" s="23" t="str">
        <f t="shared" si="9"/>
        <v> </v>
      </c>
    </row>
    <row r="10" spans="1:20" ht="12.75">
      <c r="A10" s="1">
        <f t="shared" si="10"/>
        <v>5</v>
      </c>
      <c r="B10" s="39">
        <v>38863</v>
      </c>
      <c r="C10" s="39">
        <f t="shared" si="0"/>
        <v>38863</v>
      </c>
      <c r="D10" s="15">
        <v>1679.68</v>
      </c>
      <c r="E10" s="40">
        <v>1.9754</v>
      </c>
      <c r="F10" s="15">
        <f t="shared" si="1"/>
        <v>3318.0398720000003</v>
      </c>
      <c r="G10" s="64">
        <v>237.15</v>
      </c>
      <c r="H10" s="92">
        <f t="shared" si="2"/>
        <v>468.46611</v>
      </c>
      <c r="I10" s="15">
        <v>1916.83</v>
      </c>
      <c r="J10" s="15">
        <f t="shared" si="3"/>
        <v>3786.505982</v>
      </c>
      <c r="K10" s="2">
        <f t="shared" si="4"/>
        <v>19.1683</v>
      </c>
      <c r="L10" s="2">
        <f t="shared" si="5"/>
        <v>37.86505982</v>
      </c>
      <c r="M10" s="27">
        <f aca="true" t="shared" si="11" ref="M10:M30">+I10+(I10*0.01)</f>
        <v>1935.9983</v>
      </c>
      <c r="N10" s="70">
        <f t="shared" si="6"/>
        <v>3824.37104182</v>
      </c>
      <c r="O10" s="25">
        <v>38863</v>
      </c>
      <c r="P10">
        <v>1.9503</v>
      </c>
      <c r="Q10" s="2">
        <v>1936</v>
      </c>
      <c r="R10" s="3">
        <f t="shared" si="7"/>
        <v>3775.7808</v>
      </c>
      <c r="S10" s="28">
        <f t="shared" si="8"/>
        <v>0</v>
      </c>
      <c r="T10" s="23">
        <f t="shared" si="9"/>
        <v>48.59024181999985</v>
      </c>
    </row>
    <row r="11" spans="1:20" ht="12.75">
      <c r="A11" s="1">
        <f t="shared" si="10"/>
        <v>6</v>
      </c>
      <c r="B11" s="39">
        <v>38894</v>
      </c>
      <c r="C11" s="39">
        <f t="shared" si="0"/>
        <v>38894</v>
      </c>
      <c r="D11" s="15">
        <v>1691.39</v>
      </c>
      <c r="E11" s="40">
        <v>2.1246</v>
      </c>
      <c r="F11" s="15">
        <f t="shared" si="1"/>
        <v>3593.5271940000002</v>
      </c>
      <c r="G11" s="64">
        <v>225.44</v>
      </c>
      <c r="H11" s="92">
        <f t="shared" si="2"/>
        <v>478.969824</v>
      </c>
      <c r="I11" s="15">
        <v>1916.83</v>
      </c>
      <c r="J11" s="15">
        <f t="shared" si="3"/>
        <v>4072.497018</v>
      </c>
      <c r="K11" s="2">
        <f t="shared" si="4"/>
        <v>19.1683</v>
      </c>
      <c r="L11" s="2">
        <f t="shared" si="5"/>
        <v>40.72497018</v>
      </c>
      <c r="M11" s="27">
        <f t="shared" si="11"/>
        <v>1935.9983</v>
      </c>
      <c r="N11" s="70">
        <f t="shared" si="6"/>
        <v>4113.22198818</v>
      </c>
      <c r="O11" s="25">
        <v>38894</v>
      </c>
      <c r="P11">
        <v>2.1158</v>
      </c>
      <c r="Q11" s="2">
        <v>1936</v>
      </c>
      <c r="R11" s="3">
        <f t="shared" si="7"/>
        <v>4096.1888</v>
      </c>
      <c r="S11" s="28">
        <f t="shared" si="8"/>
        <v>0</v>
      </c>
      <c r="T11" s="23">
        <f t="shared" si="9"/>
        <v>17.033188180000252</v>
      </c>
    </row>
    <row r="12" spans="1:20" ht="12.75">
      <c r="A12" s="1">
        <f t="shared" si="10"/>
        <v>7</v>
      </c>
      <c r="B12" s="39">
        <v>38923</v>
      </c>
      <c r="C12" s="39">
        <f t="shared" si="0"/>
        <v>38923</v>
      </c>
      <c r="D12" s="15">
        <v>1703.19</v>
      </c>
      <c r="E12" s="40">
        <v>1.9519</v>
      </c>
      <c r="F12" s="15">
        <f t="shared" si="1"/>
        <v>3324.456561</v>
      </c>
      <c r="G12" s="64">
        <v>213.64</v>
      </c>
      <c r="H12" s="92">
        <f t="shared" si="2"/>
        <v>417.00391599999995</v>
      </c>
      <c r="I12" s="15">
        <v>1916.83</v>
      </c>
      <c r="J12" s="15">
        <f t="shared" si="3"/>
        <v>3741.4604769999996</v>
      </c>
      <c r="K12" s="2">
        <f t="shared" si="4"/>
        <v>19.1683</v>
      </c>
      <c r="L12" s="2">
        <f t="shared" si="5"/>
        <v>37.41460477</v>
      </c>
      <c r="M12" s="27">
        <f t="shared" si="11"/>
        <v>1935.9983</v>
      </c>
      <c r="N12" s="70">
        <f t="shared" si="6"/>
        <v>3778.8750817699997</v>
      </c>
      <c r="O12" s="25">
        <v>38924</v>
      </c>
      <c r="P12">
        <v>1.9093</v>
      </c>
      <c r="Q12" s="2">
        <v>1936</v>
      </c>
      <c r="R12" s="3">
        <f t="shared" si="7"/>
        <v>3696.4048</v>
      </c>
      <c r="S12" s="28">
        <f t="shared" si="8"/>
        <v>0</v>
      </c>
      <c r="T12" s="23">
        <f t="shared" si="9"/>
        <v>82.47028176999993</v>
      </c>
    </row>
    <row r="13" spans="1:20" ht="12.75">
      <c r="A13" s="1">
        <f t="shared" si="10"/>
        <v>8</v>
      </c>
      <c r="B13" s="39">
        <v>38955</v>
      </c>
      <c r="C13" s="39">
        <f t="shared" si="0"/>
        <v>38955</v>
      </c>
      <c r="D13" s="15">
        <v>1715.07</v>
      </c>
      <c r="E13" s="40">
        <v>1.8878</v>
      </c>
      <c r="F13" s="15">
        <f t="shared" si="1"/>
        <v>3237.7091459999997</v>
      </c>
      <c r="G13" s="64">
        <v>201.76</v>
      </c>
      <c r="H13" s="92">
        <f t="shared" si="2"/>
        <v>380.882528</v>
      </c>
      <c r="I13" s="15">
        <v>1916.83</v>
      </c>
      <c r="J13" s="15">
        <f t="shared" si="3"/>
        <v>3618.591674</v>
      </c>
      <c r="K13" s="2">
        <f t="shared" si="4"/>
        <v>19.1683</v>
      </c>
      <c r="L13" s="2">
        <f t="shared" si="5"/>
        <v>36.185916739999996</v>
      </c>
      <c r="M13" s="27">
        <f t="shared" si="11"/>
        <v>1935.9983</v>
      </c>
      <c r="N13" s="70">
        <f t="shared" si="6"/>
        <v>3654.7775907399996</v>
      </c>
      <c r="O13" s="25">
        <v>38968</v>
      </c>
      <c r="P13">
        <v>1.8699</v>
      </c>
      <c r="Q13" s="2">
        <v>2000</v>
      </c>
      <c r="R13" s="3">
        <f t="shared" si="7"/>
        <v>3739.7999999999997</v>
      </c>
      <c r="S13" s="28">
        <f t="shared" si="8"/>
        <v>-85.02240926000013</v>
      </c>
      <c r="T13" s="23" t="str">
        <f t="shared" si="9"/>
        <v> </v>
      </c>
    </row>
    <row r="14" spans="1:20" ht="12.75">
      <c r="A14" s="1">
        <f t="shared" si="10"/>
        <v>9</v>
      </c>
      <c r="B14" s="39">
        <v>38985</v>
      </c>
      <c r="C14" s="39">
        <f t="shared" si="0"/>
        <v>38985</v>
      </c>
      <c r="D14" s="15">
        <v>1727.03</v>
      </c>
      <c r="E14" s="40">
        <v>1.9554</v>
      </c>
      <c r="F14" s="15">
        <f t="shared" si="1"/>
        <v>3377.034462</v>
      </c>
      <c r="G14" s="64">
        <v>189.8</v>
      </c>
      <c r="H14" s="92">
        <f t="shared" si="2"/>
        <v>371.13492</v>
      </c>
      <c r="I14" s="15">
        <v>1916.83</v>
      </c>
      <c r="J14" s="15">
        <f t="shared" si="3"/>
        <v>3748.169382</v>
      </c>
      <c r="K14" s="2">
        <f t="shared" si="4"/>
        <v>19.1683</v>
      </c>
      <c r="L14" s="2">
        <f t="shared" si="5"/>
        <v>37.48169382</v>
      </c>
      <c r="M14" s="27">
        <f t="shared" si="11"/>
        <v>1935.9983</v>
      </c>
      <c r="N14" s="70">
        <f t="shared" si="6"/>
        <v>3785.65107582</v>
      </c>
      <c r="O14" s="25">
        <v>39003</v>
      </c>
      <c r="P14">
        <v>1.8399</v>
      </c>
      <c r="Q14" s="2">
        <v>1936</v>
      </c>
      <c r="R14" s="3">
        <f t="shared" si="7"/>
        <v>3562.0464</v>
      </c>
      <c r="S14" s="28">
        <f t="shared" si="8"/>
        <v>0</v>
      </c>
      <c r="T14" s="23">
        <f t="shared" si="9"/>
        <v>223.60467582</v>
      </c>
    </row>
    <row r="15" spans="1:20" ht="12.75">
      <c r="A15" s="1">
        <f t="shared" si="10"/>
        <v>10</v>
      </c>
      <c r="B15" s="39">
        <v>39016</v>
      </c>
      <c r="C15" s="39">
        <f t="shared" si="0"/>
        <v>39016</v>
      </c>
      <c r="D15" s="15">
        <v>1739.08</v>
      </c>
      <c r="E15" s="40">
        <v>1.8299</v>
      </c>
      <c r="F15" s="15">
        <f t="shared" si="1"/>
        <v>3182.342492</v>
      </c>
      <c r="G15" s="64">
        <v>177.75</v>
      </c>
      <c r="H15" s="92">
        <f t="shared" si="2"/>
        <v>325.264725</v>
      </c>
      <c r="I15" s="15">
        <v>1916.83</v>
      </c>
      <c r="J15" s="15">
        <f t="shared" si="3"/>
        <v>3507.607217</v>
      </c>
      <c r="K15" s="2">
        <f t="shared" si="4"/>
        <v>19.1683</v>
      </c>
      <c r="L15" s="2">
        <f t="shared" si="5"/>
        <v>35.076072169999996</v>
      </c>
      <c r="M15" s="27">
        <f t="shared" si="11"/>
        <v>1935.9983</v>
      </c>
      <c r="N15" s="70">
        <f t="shared" si="6"/>
        <v>3542.68328917</v>
      </c>
      <c r="O15" s="25"/>
      <c r="R15" s="3">
        <f t="shared" si="7"/>
        <v>0</v>
      </c>
      <c r="S15" s="28">
        <f t="shared" si="8"/>
        <v>0</v>
      </c>
      <c r="T15" s="23">
        <f t="shared" si="9"/>
        <v>3542.68328917</v>
      </c>
    </row>
    <row r="16" spans="1:20" ht="12.75">
      <c r="A16" s="1">
        <f t="shared" si="10"/>
        <v>11</v>
      </c>
      <c r="B16" s="39">
        <v>39046</v>
      </c>
      <c r="C16" s="39">
        <f t="shared" si="0"/>
        <v>39046</v>
      </c>
      <c r="D16" s="15">
        <v>1751.21</v>
      </c>
      <c r="E16" s="40">
        <v>1.9221</v>
      </c>
      <c r="F16" s="15">
        <f t="shared" si="1"/>
        <v>3366.000741</v>
      </c>
      <c r="G16" s="64">
        <v>165.62</v>
      </c>
      <c r="H16" s="92">
        <f t="shared" si="2"/>
        <v>318.338202</v>
      </c>
      <c r="I16" s="15">
        <v>1916.83</v>
      </c>
      <c r="J16" s="15">
        <f t="shared" si="3"/>
        <v>3684.3389429999997</v>
      </c>
      <c r="K16" s="2">
        <f t="shared" si="4"/>
        <v>19.1683</v>
      </c>
      <c r="L16" s="2">
        <f t="shared" si="5"/>
        <v>36.843389429999995</v>
      </c>
      <c r="M16" s="27">
        <f t="shared" si="11"/>
        <v>1935.9983</v>
      </c>
      <c r="N16" s="70">
        <f t="shared" si="6"/>
        <v>3721.18233243</v>
      </c>
      <c r="O16" s="26"/>
      <c r="R16" s="3">
        <f t="shared" si="7"/>
        <v>0</v>
      </c>
      <c r="S16" s="28">
        <f t="shared" si="8"/>
        <v>0</v>
      </c>
      <c r="T16" s="23">
        <f t="shared" si="9"/>
        <v>3721.18233243</v>
      </c>
    </row>
    <row r="17" spans="1:20" ht="13.5" thickBot="1">
      <c r="A17" s="1">
        <f t="shared" si="10"/>
        <v>12</v>
      </c>
      <c r="B17" s="39">
        <v>39076</v>
      </c>
      <c r="C17" s="39">
        <f t="shared" si="0"/>
        <v>39076</v>
      </c>
      <c r="D17" s="15">
        <v>1763.43</v>
      </c>
      <c r="E17" s="40">
        <v>1.8725</v>
      </c>
      <c r="F17" s="15">
        <f aca="true" t="shared" si="12" ref="F17:F33">+D17*E17</f>
        <v>3302.022675</v>
      </c>
      <c r="G17" s="64">
        <v>153.4</v>
      </c>
      <c r="H17" s="92">
        <f aca="true" t="shared" si="13" ref="H17:H33">+E17*G17</f>
        <v>287.24150000000003</v>
      </c>
      <c r="I17" s="15">
        <v>1916.83</v>
      </c>
      <c r="J17" s="15">
        <f aca="true" t="shared" si="14" ref="J17:J33">+E17*I17</f>
        <v>3589.264175</v>
      </c>
      <c r="K17" s="2">
        <f t="shared" si="4"/>
        <v>19.1683</v>
      </c>
      <c r="L17" s="2">
        <f t="shared" si="5"/>
        <v>35.892641749999996</v>
      </c>
      <c r="M17" s="27">
        <f t="shared" si="11"/>
        <v>1935.9983</v>
      </c>
      <c r="N17" s="70">
        <f aca="true" t="shared" si="15" ref="N17:N33">+E17*M17</f>
        <v>3625.15681675</v>
      </c>
      <c r="O17" s="26"/>
      <c r="R17" s="3">
        <f aca="true" t="shared" si="16" ref="R17:R33">P17*Q17</f>
        <v>0</v>
      </c>
      <c r="S17" s="28">
        <f t="shared" si="8"/>
        <v>0</v>
      </c>
      <c r="T17" s="23">
        <f t="shared" si="9"/>
        <v>3625.15681675</v>
      </c>
    </row>
    <row r="18" spans="1:20" ht="13.5" thickBot="1">
      <c r="A18" s="1"/>
      <c r="B18" s="39"/>
      <c r="C18" s="39"/>
      <c r="D18" s="58" t="s">
        <v>23</v>
      </c>
      <c r="E18" s="134" t="s">
        <v>22</v>
      </c>
      <c r="F18" s="135"/>
      <c r="G18" s="64">
        <f>SUM(G6:G17)</f>
        <v>2756.27</v>
      </c>
      <c r="H18" s="63">
        <f>SUM(H5:H17)</f>
        <v>4957.987395</v>
      </c>
      <c r="I18" s="15"/>
      <c r="J18" s="15">
        <f>SUM(J5:J17)</f>
        <v>64759.434696000004</v>
      </c>
      <c r="K18" s="2"/>
      <c r="L18" s="2"/>
      <c r="M18" s="27"/>
      <c r="N18" s="2"/>
      <c r="O18" s="26"/>
      <c r="R18" s="3"/>
      <c r="S18" s="28"/>
      <c r="T18" s="23"/>
    </row>
    <row r="19" spans="1:20" ht="12.75">
      <c r="A19" s="1"/>
      <c r="B19" s="39"/>
      <c r="C19" s="39"/>
      <c r="D19" s="62"/>
      <c r="E19" s="62"/>
      <c r="F19" s="62"/>
      <c r="G19" s="62"/>
      <c r="H19" s="51"/>
      <c r="I19" s="15"/>
      <c r="J19" s="15"/>
      <c r="K19" s="2"/>
      <c r="L19" s="2"/>
      <c r="M19" s="27"/>
      <c r="N19" s="2"/>
      <c r="O19" s="26"/>
      <c r="R19" s="3"/>
      <c r="S19" s="28"/>
      <c r="T19" s="23"/>
    </row>
    <row r="20" spans="1:20" ht="12.75">
      <c r="A20" s="1">
        <v>13</v>
      </c>
      <c r="B20" s="42">
        <v>39107</v>
      </c>
      <c r="C20" s="42">
        <f t="shared" si="0"/>
        <v>39107</v>
      </c>
      <c r="D20" s="43">
        <v>1775.73</v>
      </c>
      <c r="E20" s="44">
        <v>1.8298</v>
      </c>
      <c r="F20" s="43">
        <f t="shared" si="12"/>
        <v>3249.230754</v>
      </c>
      <c r="G20" s="61">
        <v>141.1</v>
      </c>
      <c r="H20" s="90">
        <f t="shared" si="13"/>
        <v>258.18478</v>
      </c>
      <c r="I20" s="43">
        <v>1916.83</v>
      </c>
      <c r="J20" s="48">
        <f t="shared" si="14"/>
        <v>3507.415534</v>
      </c>
      <c r="K20" s="43">
        <f t="shared" si="4"/>
        <v>19.1683</v>
      </c>
      <c r="L20" s="48">
        <f t="shared" si="5"/>
        <v>35.07415534</v>
      </c>
      <c r="M20" s="43">
        <f t="shared" si="11"/>
        <v>1935.9983</v>
      </c>
      <c r="N20" s="48">
        <f t="shared" si="15"/>
        <v>3542.48968934</v>
      </c>
      <c r="O20" s="25"/>
      <c r="P20">
        <v>0</v>
      </c>
      <c r="R20" s="3">
        <f t="shared" si="16"/>
        <v>0</v>
      </c>
      <c r="S20" s="28">
        <f t="shared" si="8"/>
        <v>0</v>
      </c>
      <c r="T20" s="23">
        <f t="shared" si="9"/>
        <v>3542.48968934</v>
      </c>
    </row>
    <row r="21" spans="1:20" ht="12.75">
      <c r="A21" s="1">
        <f aca="true" t="shared" si="17" ref="A21:A30">+A20+1</f>
        <v>14</v>
      </c>
      <c r="B21" s="42">
        <v>39139</v>
      </c>
      <c r="C21" s="42">
        <f t="shared" si="0"/>
        <v>39139</v>
      </c>
      <c r="D21" s="43">
        <v>1788.11</v>
      </c>
      <c r="E21" s="44">
        <v>1.8051</v>
      </c>
      <c r="F21" s="43">
        <f t="shared" si="12"/>
        <v>3227.7173609999995</v>
      </c>
      <c r="G21" s="61">
        <v>128.72</v>
      </c>
      <c r="H21" s="90">
        <f t="shared" si="13"/>
        <v>232.35247199999998</v>
      </c>
      <c r="I21" s="43">
        <v>1916.83</v>
      </c>
      <c r="J21" s="48">
        <f t="shared" si="14"/>
        <v>3460.0698329999996</v>
      </c>
      <c r="K21" s="43">
        <f t="shared" si="4"/>
        <v>19.1683</v>
      </c>
      <c r="L21" s="48">
        <f t="shared" si="5"/>
        <v>34.60069832999999</v>
      </c>
      <c r="M21" s="43">
        <f t="shared" si="11"/>
        <v>1935.9983</v>
      </c>
      <c r="N21" s="48">
        <f t="shared" si="15"/>
        <v>3494.67053133</v>
      </c>
      <c r="O21" s="26"/>
      <c r="R21" s="3">
        <f t="shared" si="16"/>
        <v>0</v>
      </c>
      <c r="S21" s="28">
        <f t="shared" si="8"/>
        <v>0</v>
      </c>
      <c r="T21" s="23">
        <f t="shared" si="9"/>
        <v>3494.67053133</v>
      </c>
    </row>
    <row r="22" spans="1:20" ht="12.75">
      <c r="A22" s="1">
        <f t="shared" si="17"/>
        <v>15</v>
      </c>
      <c r="B22" s="42">
        <v>39167</v>
      </c>
      <c r="C22" s="42">
        <v>39167</v>
      </c>
      <c r="D22" s="43">
        <v>1800.59</v>
      </c>
      <c r="E22" s="44">
        <v>1.8351</v>
      </c>
      <c r="F22" s="43">
        <f t="shared" si="12"/>
        <v>3304.2627089999996</v>
      </c>
      <c r="G22" s="61">
        <v>116.24</v>
      </c>
      <c r="H22" s="90">
        <f t="shared" si="13"/>
        <v>213.31202399999998</v>
      </c>
      <c r="I22" s="43">
        <v>1916.83</v>
      </c>
      <c r="J22" s="48">
        <f t="shared" si="14"/>
        <v>3517.574733</v>
      </c>
      <c r="K22" s="43">
        <f t="shared" si="4"/>
        <v>19.1683</v>
      </c>
      <c r="L22" s="48">
        <f t="shared" si="5"/>
        <v>35.17574732999999</v>
      </c>
      <c r="M22" s="43">
        <f t="shared" si="11"/>
        <v>1935.9983</v>
      </c>
      <c r="N22" s="48">
        <f t="shared" si="15"/>
        <v>3552.75048033</v>
      </c>
      <c r="O22" s="26"/>
      <c r="R22" s="3">
        <f t="shared" si="16"/>
        <v>0</v>
      </c>
      <c r="S22" s="28">
        <f t="shared" si="8"/>
        <v>0</v>
      </c>
      <c r="T22" s="23">
        <f t="shared" si="9"/>
        <v>3552.75048033</v>
      </c>
    </row>
    <row r="23" spans="1:20" ht="12.75">
      <c r="A23" s="1">
        <f t="shared" si="17"/>
        <v>16</v>
      </c>
      <c r="B23" s="42">
        <v>39198</v>
      </c>
      <c r="C23" s="42">
        <f t="shared" si="0"/>
        <v>39198</v>
      </c>
      <c r="D23" s="43">
        <v>1813.15</v>
      </c>
      <c r="E23" s="44"/>
      <c r="F23" s="43">
        <f t="shared" si="12"/>
        <v>0</v>
      </c>
      <c r="G23" s="61">
        <v>103.68</v>
      </c>
      <c r="H23" s="90">
        <f t="shared" si="13"/>
        <v>0</v>
      </c>
      <c r="I23" s="43">
        <v>1916.83</v>
      </c>
      <c r="J23" s="48">
        <f t="shared" si="14"/>
        <v>0</v>
      </c>
      <c r="K23" s="43">
        <f t="shared" si="4"/>
        <v>19.1683</v>
      </c>
      <c r="L23" s="48">
        <f t="shared" si="5"/>
        <v>0</v>
      </c>
      <c r="M23" s="43">
        <f t="shared" si="11"/>
        <v>1935.9983</v>
      </c>
      <c r="N23" s="48">
        <f t="shared" si="15"/>
        <v>0</v>
      </c>
      <c r="O23" s="26"/>
      <c r="R23" s="3">
        <f t="shared" si="16"/>
        <v>0</v>
      </c>
      <c r="S23" s="28">
        <f t="shared" si="8"/>
        <v>0</v>
      </c>
      <c r="T23" s="23" t="str">
        <f t="shared" si="9"/>
        <v> </v>
      </c>
    </row>
    <row r="24" spans="1:20" ht="12.75">
      <c r="A24" s="1">
        <f t="shared" si="17"/>
        <v>17</v>
      </c>
      <c r="B24" s="42">
        <v>39228</v>
      </c>
      <c r="C24" s="42">
        <f t="shared" si="0"/>
        <v>39228</v>
      </c>
      <c r="D24" s="43">
        <v>1825.79</v>
      </c>
      <c r="E24" s="44"/>
      <c r="F24" s="43">
        <f t="shared" si="12"/>
        <v>0</v>
      </c>
      <c r="G24" s="61">
        <v>91.04</v>
      </c>
      <c r="H24" s="90">
        <f t="shared" si="13"/>
        <v>0</v>
      </c>
      <c r="I24" s="43">
        <v>1916.83</v>
      </c>
      <c r="J24" s="48">
        <f t="shared" si="14"/>
        <v>0</v>
      </c>
      <c r="K24" s="43">
        <f t="shared" si="4"/>
        <v>19.1683</v>
      </c>
      <c r="L24" s="48">
        <f t="shared" si="5"/>
        <v>0</v>
      </c>
      <c r="M24" s="43">
        <f t="shared" si="11"/>
        <v>1935.9983</v>
      </c>
      <c r="N24" s="48">
        <f t="shared" si="15"/>
        <v>0</v>
      </c>
      <c r="O24" s="26"/>
      <c r="R24" s="3">
        <f t="shared" si="16"/>
        <v>0</v>
      </c>
      <c r="S24" s="28">
        <f t="shared" si="8"/>
        <v>0</v>
      </c>
      <c r="T24" s="23" t="str">
        <f t="shared" si="9"/>
        <v> </v>
      </c>
    </row>
    <row r="25" spans="1:20" ht="12.75">
      <c r="A25" s="1">
        <f t="shared" si="17"/>
        <v>18</v>
      </c>
      <c r="B25" s="45"/>
      <c r="C25" s="42">
        <f t="shared" si="0"/>
        <v>0</v>
      </c>
      <c r="D25" s="43">
        <v>1838.53</v>
      </c>
      <c r="E25" s="44"/>
      <c r="F25" s="43">
        <f t="shared" si="12"/>
        <v>0</v>
      </c>
      <c r="G25" s="61">
        <v>78.3</v>
      </c>
      <c r="H25" s="90">
        <f t="shared" si="13"/>
        <v>0</v>
      </c>
      <c r="I25" s="43">
        <v>1916.83</v>
      </c>
      <c r="J25" s="48">
        <f t="shared" si="14"/>
        <v>0</v>
      </c>
      <c r="K25" s="43">
        <f t="shared" si="4"/>
        <v>19.1683</v>
      </c>
      <c r="L25" s="48">
        <f t="shared" si="5"/>
        <v>0</v>
      </c>
      <c r="M25" s="43">
        <f t="shared" si="11"/>
        <v>1935.9983</v>
      </c>
      <c r="N25" s="48">
        <f t="shared" si="15"/>
        <v>0</v>
      </c>
      <c r="O25" s="26"/>
      <c r="R25" s="3">
        <f t="shared" si="16"/>
        <v>0</v>
      </c>
      <c r="S25" s="28">
        <f t="shared" si="8"/>
        <v>0</v>
      </c>
      <c r="T25" s="23" t="str">
        <f t="shared" si="9"/>
        <v> </v>
      </c>
    </row>
    <row r="26" spans="1:20" ht="12.75">
      <c r="A26" s="1">
        <f t="shared" si="17"/>
        <v>19</v>
      </c>
      <c r="B26" s="45"/>
      <c r="C26" s="42">
        <f t="shared" si="0"/>
        <v>0</v>
      </c>
      <c r="D26" s="43">
        <v>1851.35</v>
      </c>
      <c r="E26" s="44"/>
      <c r="F26" s="43">
        <f t="shared" si="12"/>
        <v>0</v>
      </c>
      <c r="G26" s="61">
        <v>65.48</v>
      </c>
      <c r="H26" s="90">
        <f t="shared" si="13"/>
        <v>0</v>
      </c>
      <c r="I26" s="43">
        <v>1916.83</v>
      </c>
      <c r="J26" s="48">
        <f t="shared" si="14"/>
        <v>0</v>
      </c>
      <c r="K26" s="43">
        <f t="shared" si="4"/>
        <v>19.1683</v>
      </c>
      <c r="L26" s="48">
        <f t="shared" si="5"/>
        <v>0</v>
      </c>
      <c r="M26" s="43">
        <f t="shared" si="11"/>
        <v>1935.9983</v>
      </c>
      <c r="N26" s="48">
        <f t="shared" si="15"/>
        <v>0</v>
      </c>
      <c r="O26" s="26"/>
      <c r="R26" s="3">
        <f t="shared" si="16"/>
        <v>0</v>
      </c>
      <c r="S26" s="28">
        <f t="shared" si="8"/>
        <v>0</v>
      </c>
      <c r="T26" s="23" t="str">
        <f t="shared" si="9"/>
        <v> </v>
      </c>
    </row>
    <row r="27" spans="1:20" ht="12.75">
      <c r="A27" s="1">
        <f t="shared" si="17"/>
        <v>20</v>
      </c>
      <c r="B27" s="45"/>
      <c r="C27" s="42">
        <f t="shared" si="0"/>
        <v>0</v>
      </c>
      <c r="D27" s="43">
        <v>1864.27</v>
      </c>
      <c r="E27" s="44"/>
      <c r="F27" s="43">
        <f t="shared" si="12"/>
        <v>0</v>
      </c>
      <c r="G27" s="61">
        <v>52.56</v>
      </c>
      <c r="H27" s="90">
        <f t="shared" si="13"/>
        <v>0</v>
      </c>
      <c r="I27" s="43">
        <v>1916.83</v>
      </c>
      <c r="J27" s="48">
        <f t="shared" si="14"/>
        <v>0</v>
      </c>
      <c r="K27" s="43">
        <f t="shared" si="4"/>
        <v>19.1683</v>
      </c>
      <c r="L27" s="48">
        <f t="shared" si="5"/>
        <v>0</v>
      </c>
      <c r="M27" s="43">
        <f t="shared" si="11"/>
        <v>1935.9983</v>
      </c>
      <c r="N27" s="48">
        <f t="shared" si="15"/>
        <v>0</v>
      </c>
      <c r="O27" s="26"/>
      <c r="R27" s="3">
        <f t="shared" si="16"/>
        <v>0</v>
      </c>
      <c r="S27" s="28">
        <f t="shared" si="8"/>
        <v>0</v>
      </c>
      <c r="T27" s="23" t="str">
        <f t="shared" si="9"/>
        <v> </v>
      </c>
    </row>
    <row r="28" spans="1:20" ht="12.75">
      <c r="A28" s="1">
        <f t="shared" si="17"/>
        <v>21</v>
      </c>
      <c r="B28" s="45"/>
      <c r="C28" s="42">
        <f t="shared" si="0"/>
        <v>0</v>
      </c>
      <c r="D28" s="43">
        <v>1877.27</v>
      </c>
      <c r="E28" s="44"/>
      <c r="F28" s="43">
        <f t="shared" si="12"/>
        <v>0</v>
      </c>
      <c r="G28" s="61">
        <v>39.56</v>
      </c>
      <c r="H28" s="90">
        <f t="shared" si="13"/>
        <v>0</v>
      </c>
      <c r="I28" s="43">
        <v>1916.83</v>
      </c>
      <c r="J28" s="48">
        <f t="shared" si="14"/>
        <v>0</v>
      </c>
      <c r="K28" s="43">
        <f t="shared" si="4"/>
        <v>19.1683</v>
      </c>
      <c r="L28" s="48">
        <f t="shared" si="5"/>
        <v>0</v>
      </c>
      <c r="M28" s="43">
        <f t="shared" si="11"/>
        <v>1935.9983</v>
      </c>
      <c r="N28" s="48">
        <f t="shared" si="15"/>
        <v>0</v>
      </c>
      <c r="O28" s="26"/>
      <c r="R28" s="3">
        <f t="shared" si="16"/>
        <v>0</v>
      </c>
      <c r="S28" s="28">
        <f t="shared" si="8"/>
        <v>0</v>
      </c>
      <c r="T28" s="23" t="str">
        <f t="shared" si="9"/>
        <v> </v>
      </c>
    </row>
    <row r="29" spans="1:20" ht="12.75">
      <c r="A29" s="1">
        <f t="shared" si="17"/>
        <v>22</v>
      </c>
      <c r="B29" s="45"/>
      <c r="C29" s="42">
        <f t="shared" si="0"/>
        <v>0</v>
      </c>
      <c r="D29" s="43">
        <v>1890.37</v>
      </c>
      <c r="E29" s="44"/>
      <c r="F29" s="43">
        <f t="shared" si="12"/>
        <v>0</v>
      </c>
      <c r="G29" s="61">
        <v>26.46</v>
      </c>
      <c r="H29" s="90">
        <f t="shared" si="13"/>
        <v>0</v>
      </c>
      <c r="I29" s="43">
        <v>1916.83</v>
      </c>
      <c r="J29" s="48">
        <f t="shared" si="14"/>
        <v>0</v>
      </c>
      <c r="K29" s="43">
        <f t="shared" si="4"/>
        <v>19.1683</v>
      </c>
      <c r="L29" s="48">
        <f t="shared" si="5"/>
        <v>0</v>
      </c>
      <c r="M29" s="43">
        <f t="shared" si="11"/>
        <v>1935.9983</v>
      </c>
      <c r="N29" s="48">
        <f t="shared" si="15"/>
        <v>0</v>
      </c>
      <c r="O29" s="26"/>
      <c r="R29" s="3">
        <f t="shared" si="16"/>
        <v>0</v>
      </c>
      <c r="S29" s="28">
        <f t="shared" si="8"/>
        <v>0</v>
      </c>
      <c r="T29" s="23" t="str">
        <f t="shared" si="9"/>
        <v> </v>
      </c>
    </row>
    <row r="30" spans="1:20" ht="12.75">
      <c r="A30" s="1">
        <f t="shared" si="17"/>
        <v>23</v>
      </c>
      <c r="B30" s="46"/>
      <c r="C30" s="42">
        <f t="shared" si="0"/>
        <v>0</v>
      </c>
      <c r="D30" s="43">
        <v>1903.55</v>
      </c>
      <c r="E30" s="44"/>
      <c r="F30" s="43">
        <f t="shared" si="12"/>
        <v>0</v>
      </c>
      <c r="G30" s="61">
        <v>13.28</v>
      </c>
      <c r="H30" s="90">
        <f t="shared" si="13"/>
        <v>0</v>
      </c>
      <c r="I30" s="43">
        <v>1916.83</v>
      </c>
      <c r="J30" s="48">
        <f t="shared" si="14"/>
        <v>0</v>
      </c>
      <c r="K30" s="43">
        <f t="shared" si="4"/>
        <v>19.1683</v>
      </c>
      <c r="L30" s="48">
        <f t="shared" si="5"/>
        <v>0</v>
      </c>
      <c r="M30" s="43">
        <f t="shared" si="11"/>
        <v>1935.9983</v>
      </c>
      <c r="N30" s="48">
        <f t="shared" si="15"/>
        <v>0</v>
      </c>
      <c r="O30" s="26"/>
      <c r="R30" s="3">
        <f t="shared" si="16"/>
        <v>0</v>
      </c>
      <c r="S30" s="28">
        <f>+IF(N30&lt;=R30,N30-R30,IF(N30&lt;=R30," ",))</f>
        <v>0</v>
      </c>
      <c r="T30" s="23" t="str">
        <f t="shared" si="9"/>
        <v> </v>
      </c>
    </row>
    <row r="31" spans="1:20" ht="12.75">
      <c r="A31" s="1">
        <f>+A30+1</f>
        <v>24</v>
      </c>
      <c r="B31" s="46"/>
      <c r="C31" s="42">
        <f t="shared" si="0"/>
        <v>0</v>
      </c>
      <c r="D31" s="43">
        <v>0</v>
      </c>
      <c r="E31" s="44"/>
      <c r="F31" s="43">
        <f t="shared" si="12"/>
        <v>0</v>
      </c>
      <c r="G31" s="61">
        <v>99.01</v>
      </c>
      <c r="H31" s="90">
        <f t="shared" si="13"/>
        <v>0</v>
      </c>
      <c r="I31" s="43">
        <f>+G31</f>
        <v>99.01</v>
      </c>
      <c r="J31" s="48">
        <f t="shared" si="14"/>
        <v>0</v>
      </c>
      <c r="K31" s="43">
        <f t="shared" si="4"/>
        <v>0.9901000000000001</v>
      </c>
      <c r="L31" s="48">
        <f t="shared" si="5"/>
        <v>0</v>
      </c>
      <c r="M31" s="43">
        <f>+I31*1.01</f>
        <v>100.0001</v>
      </c>
      <c r="N31" s="48">
        <f t="shared" si="15"/>
        <v>0</v>
      </c>
      <c r="O31" s="26"/>
      <c r="R31" s="3">
        <f t="shared" si="16"/>
        <v>0</v>
      </c>
      <c r="S31" s="28">
        <f>+IF(N31&lt;=R31,N31-R31,IF(N31&lt;=R31," ",))</f>
        <v>0</v>
      </c>
      <c r="T31" s="23" t="str">
        <f t="shared" si="9"/>
        <v> </v>
      </c>
    </row>
    <row r="32" spans="1:20" ht="12.75">
      <c r="A32" s="1">
        <f>+A31+1</f>
        <v>25</v>
      </c>
      <c r="B32" s="46"/>
      <c r="C32" s="42">
        <f t="shared" si="0"/>
        <v>0</v>
      </c>
      <c r="D32" s="43">
        <v>0</v>
      </c>
      <c r="E32" s="44"/>
      <c r="F32" s="43">
        <f t="shared" si="12"/>
        <v>0</v>
      </c>
      <c r="G32" s="61">
        <v>99.01</v>
      </c>
      <c r="H32" s="90">
        <f t="shared" si="13"/>
        <v>0</v>
      </c>
      <c r="I32" s="43">
        <f>+G32</f>
        <v>99.01</v>
      </c>
      <c r="J32" s="48">
        <f t="shared" si="14"/>
        <v>0</v>
      </c>
      <c r="K32" s="43">
        <f t="shared" si="4"/>
        <v>0.9901000000000001</v>
      </c>
      <c r="L32" s="48">
        <f t="shared" si="5"/>
        <v>0</v>
      </c>
      <c r="M32" s="43">
        <f>+I32*1.01</f>
        <v>100.0001</v>
      </c>
      <c r="N32" s="48">
        <f t="shared" si="15"/>
        <v>0</v>
      </c>
      <c r="O32" s="26"/>
      <c r="R32" s="3">
        <f t="shared" si="16"/>
        <v>0</v>
      </c>
      <c r="S32" s="28">
        <f>+IF(N32&lt;=R32,N32-R32,IF(N32&lt;=R32," ",))</f>
        <v>0</v>
      </c>
      <c r="T32" s="23" t="str">
        <f t="shared" si="9"/>
        <v> </v>
      </c>
    </row>
    <row r="33" spans="1:20" ht="13.5" thickBot="1">
      <c r="A33" s="1">
        <f>+A32+1</f>
        <v>26</v>
      </c>
      <c r="B33" s="46"/>
      <c r="C33" s="42">
        <f t="shared" si="0"/>
        <v>0</v>
      </c>
      <c r="D33" s="43">
        <v>0</v>
      </c>
      <c r="E33" s="44"/>
      <c r="F33" s="43">
        <f t="shared" si="12"/>
        <v>0</v>
      </c>
      <c r="G33" s="61">
        <v>495.05</v>
      </c>
      <c r="H33" s="90">
        <f t="shared" si="13"/>
        <v>0</v>
      </c>
      <c r="I33" s="43">
        <f>+G33</f>
        <v>495.05</v>
      </c>
      <c r="J33" s="48">
        <f t="shared" si="14"/>
        <v>0</v>
      </c>
      <c r="K33" s="43">
        <f t="shared" si="4"/>
        <v>4.9505</v>
      </c>
      <c r="L33" s="48">
        <f t="shared" si="5"/>
        <v>0</v>
      </c>
      <c r="M33" s="43">
        <f>+I33*1.01</f>
        <v>500.0005</v>
      </c>
      <c r="N33" s="48">
        <f t="shared" si="15"/>
        <v>0</v>
      </c>
      <c r="O33" s="26"/>
      <c r="R33" s="3">
        <f t="shared" si="16"/>
        <v>0</v>
      </c>
      <c r="S33" s="28">
        <f>+IF(N33&lt;=R33,N33-R33,IF(N33&lt;=R33," ",))</f>
        <v>0</v>
      </c>
      <c r="T33" s="23" t="str">
        <f t="shared" si="9"/>
        <v> </v>
      </c>
    </row>
    <row r="34" spans="1:20" ht="13.5" thickBot="1">
      <c r="A34" s="1"/>
      <c r="B34" s="46"/>
      <c r="C34" s="42"/>
      <c r="D34" s="59" t="s">
        <v>24</v>
      </c>
      <c r="E34" s="132" t="s">
        <v>21</v>
      </c>
      <c r="F34" s="133"/>
      <c r="G34" s="60">
        <f>SUM(G20:G33)</f>
        <v>1549.4899999999998</v>
      </c>
      <c r="H34" s="43"/>
      <c r="I34" s="43"/>
      <c r="J34" s="54"/>
      <c r="K34" s="43"/>
      <c r="L34" s="54"/>
      <c r="M34" s="43"/>
      <c r="N34" s="54"/>
      <c r="O34" s="26"/>
      <c r="R34" s="3"/>
      <c r="S34" s="55"/>
      <c r="T34" s="56"/>
    </row>
    <row r="35" spans="1:20" ht="12.75">
      <c r="A35" s="1"/>
      <c r="B35" s="46"/>
      <c r="C35" s="42"/>
      <c r="D35" s="43"/>
      <c r="E35" s="44"/>
      <c r="F35" s="43"/>
      <c r="G35" s="57"/>
      <c r="H35" s="43"/>
      <c r="I35" s="43"/>
      <c r="J35" s="54"/>
      <c r="K35" s="43"/>
      <c r="L35" s="54"/>
      <c r="M35" s="43"/>
      <c r="N35" s="54"/>
      <c r="O35" s="26"/>
      <c r="R35" s="3"/>
      <c r="S35" s="55"/>
      <c r="T35" s="56"/>
    </row>
    <row r="36" spans="4:13" ht="12.75">
      <c r="D36" s="2">
        <f>SUM(D5:D33)</f>
        <v>54723.909999999996</v>
      </c>
      <c r="F36" s="2">
        <v>87290.1</v>
      </c>
      <c r="G36" s="2">
        <v>4305.76</v>
      </c>
      <c r="H36" s="3">
        <f>+G36*E40</f>
        <v>6868.117776</v>
      </c>
      <c r="I36" s="73">
        <f>SUM(I5:I33)</f>
        <v>59029.67000000004</v>
      </c>
      <c r="J36" s="47">
        <f>+I36*E40</f>
        <v>94158.22661700007</v>
      </c>
      <c r="M36" s="15">
        <f>SUM(M5:M33)</f>
        <v>59619.96669999998</v>
      </c>
    </row>
    <row r="37" spans="4:13" ht="13.5" thickBot="1">
      <c r="D37" s="2" t="s">
        <v>25</v>
      </c>
      <c r="F37" s="53">
        <f>+H18</f>
        <v>4957.987395</v>
      </c>
      <c r="G37" s="2"/>
      <c r="H37" s="3"/>
      <c r="I37" s="2"/>
      <c r="J37" s="47"/>
      <c r="M37" s="15"/>
    </row>
    <row r="38" spans="4:13" ht="13.5" thickBot="1">
      <c r="D38" s="130" t="s">
        <v>20</v>
      </c>
      <c r="E38" s="131"/>
      <c r="F38" s="66">
        <f>SUM(F36:F37)</f>
        <v>92248.08739500001</v>
      </c>
      <c r="G38" s="2"/>
      <c r="H38" s="3"/>
      <c r="I38" s="2"/>
      <c r="J38" s="47"/>
      <c r="M38" s="15"/>
    </row>
    <row r="39" spans="4:13" ht="12.75">
      <c r="D39" s="2"/>
      <c r="F39" s="2"/>
      <c r="G39" s="2"/>
      <c r="H39" s="3"/>
      <c r="I39" s="2"/>
      <c r="J39" s="47"/>
      <c r="M39" s="15"/>
    </row>
    <row r="40" spans="4:8" ht="409.5">
      <c r="D40" s="2" t="s">
        <v>14</v>
      </c>
      <c r="E40" s="18">
        <v>1.5951</v>
      </c>
      <c r="F40" s="2"/>
      <c r="G40" s="2"/>
      <c r="H40" s="2"/>
    </row>
    <row r="43" spans="3:6" ht="12.75">
      <c r="C43" s="120" t="s">
        <v>29</v>
      </c>
      <c r="D43" s="121"/>
      <c r="E43" s="121"/>
      <c r="F43" s="122"/>
    </row>
    <row r="44" spans="3:6" ht="12.75">
      <c r="C44" s="98">
        <v>260</v>
      </c>
      <c r="D44" s="100">
        <v>87290.1</v>
      </c>
      <c r="E44" s="103"/>
      <c r="F44" s="103"/>
    </row>
    <row r="45" spans="3:6" ht="12.75">
      <c r="C45" s="98">
        <v>302</v>
      </c>
      <c r="D45" s="100">
        <f>+H18</f>
        <v>4957.987395</v>
      </c>
      <c r="E45" s="103"/>
      <c r="F45" s="103"/>
    </row>
    <row r="46" spans="3:6" ht="12.75">
      <c r="C46" s="98">
        <v>402</v>
      </c>
      <c r="D46" s="100">
        <v>1910.13</v>
      </c>
      <c r="E46" s="103"/>
      <c r="F46" s="103"/>
    </row>
    <row r="47" spans="4:6" ht="12.75">
      <c r="D47" s="102">
        <f>SUM(D44:D46)</f>
        <v>94158.21739500001</v>
      </c>
      <c r="E47" s="99">
        <v>301</v>
      </c>
      <c r="F47" s="100">
        <v>64759.43</v>
      </c>
    </row>
    <row r="48" spans="5:6" ht="12.75">
      <c r="E48" s="99">
        <v>401</v>
      </c>
      <c r="F48" s="100">
        <v>29398.8</v>
      </c>
    </row>
    <row r="49" spans="5:6" ht="12.75">
      <c r="E49"/>
      <c r="F49" s="101">
        <f>SUM(F47:F48)</f>
        <v>94158.23</v>
      </c>
    </row>
    <row r="50" ht="409.5">
      <c r="E50"/>
    </row>
    <row r="52" spans="8:11" ht="12.75">
      <c r="H52">
        <v>3</v>
      </c>
      <c r="I52" s="123" t="s">
        <v>31</v>
      </c>
      <c r="J52" s="123"/>
      <c r="K52" s="123"/>
    </row>
    <row r="53" spans="3:9" ht="12.75">
      <c r="C53" s="116" t="s">
        <v>26</v>
      </c>
      <c r="D53" s="116"/>
      <c r="E53" s="116"/>
      <c r="F53" s="116"/>
      <c r="I53" s="81">
        <v>302</v>
      </c>
    </row>
    <row r="54" spans="6:9" ht="12.75">
      <c r="F54" s="18"/>
      <c r="I54" s="81">
        <v>401</v>
      </c>
    </row>
    <row r="55" spans="2:11" ht="12.75">
      <c r="B55">
        <v>1</v>
      </c>
      <c r="C55" s="68">
        <v>329</v>
      </c>
      <c r="D55" s="104">
        <v>8031.22</v>
      </c>
      <c r="F55" s="18"/>
      <c r="K55" s="81">
        <v>402</v>
      </c>
    </row>
    <row r="56" spans="5:11" ht="409.5">
      <c r="E56" s="69">
        <v>102</v>
      </c>
      <c r="F56" s="104">
        <v>8031.22</v>
      </c>
      <c r="K56" s="81">
        <v>301</v>
      </c>
    </row>
    <row r="58" spans="2:6" ht="409.5">
      <c r="B58">
        <v>2</v>
      </c>
      <c r="C58" s="117" t="s">
        <v>30</v>
      </c>
      <c r="D58" s="118"/>
      <c r="E58" s="118"/>
      <c r="F58" s="119"/>
    </row>
    <row r="60" spans="3:6" ht="12.75">
      <c r="C60" s="93">
        <v>301</v>
      </c>
      <c r="D60" s="94">
        <v>8086</v>
      </c>
      <c r="F60" s="18"/>
    </row>
    <row r="61" spans="3:6" ht="12.75">
      <c r="C61" s="93">
        <v>191</v>
      </c>
      <c r="D61" s="94">
        <v>80.86</v>
      </c>
      <c r="F61" s="18"/>
    </row>
    <row r="62" spans="2:11" ht="12.75">
      <c r="B62" s="88" t="s">
        <v>35</v>
      </c>
      <c r="C62" s="74">
        <v>260</v>
      </c>
      <c r="D62" s="75">
        <v>560.91</v>
      </c>
      <c r="H62">
        <v>4</v>
      </c>
      <c r="I62" s="113" t="s">
        <v>36</v>
      </c>
      <c r="J62" s="114"/>
      <c r="K62" s="115"/>
    </row>
    <row r="63" spans="2:11" ht="12.75">
      <c r="B63" t="s">
        <v>27</v>
      </c>
      <c r="I63" s="86">
        <v>301</v>
      </c>
      <c r="K63" s="18"/>
    </row>
    <row r="64" spans="3:11" ht="12.75">
      <c r="C64" s="71" t="s">
        <v>28</v>
      </c>
      <c r="D64" s="65">
        <f>SUM(D60:D62)</f>
        <v>8727.77</v>
      </c>
      <c r="I64" s="79">
        <v>191</v>
      </c>
      <c r="K64" s="18"/>
    </row>
    <row r="65" spans="5:11" ht="12.75">
      <c r="E65" s="78">
        <v>329</v>
      </c>
      <c r="F65" s="67">
        <f>+D64-F66</f>
        <v>8166.860000000001</v>
      </c>
      <c r="I65" s="87">
        <v>780</v>
      </c>
      <c r="K65" s="18"/>
    </row>
    <row r="66" spans="5:11" ht="12.75">
      <c r="E66" s="76">
        <v>302</v>
      </c>
      <c r="F66" s="77">
        <v>560.91</v>
      </c>
      <c r="K66" s="80">
        <v>329</v>
      </c>
    </row>
    <row r="67" spans="5:11" ht="12.75">
      <c r="E67" s="72" t="s">
        <v>28</v>
      </c>
      <c r="F67" s="65">
        <f>SUM(F65:F66)</f>
        <v>8727.77</v>
      </c>
      <c r="K67" s="89">
        <v>302</v>
      </c>
    </row>
    <row r="68" spans="5:6" ht="409.5">
      <c r="E68" s="84"/>
      <c r="F68" s="85"/>
    </row>
    <row r="70" spans="9:13" ht="409.5">
      <c r="I70" s="112" t="s">
        <v>33</v>
      </c>
      <c r="J70" s="112"/>
      <c r="K70" s="112"/>
      <c r="L70" s="112"/>
      <c r="M70" s="112"/>
    </row>
    <row r="72" spans="8:9" ht="12.75">
      <c r="H72" s="95">
        <v>5</v>
      </c>
      <c r="I72" s="96" t="s">
        <v>34</v>
      </c>
    </row>
    <row r="73" spans="8:9" ht="12.75">
      <c r="H73" s="95"/>
      <c r="I73" s="105">
        <v>191</v>
      </c>
    </row>
    <row r="74" spans="8:9" ht="409.5">
      <c r="H74" s="95"/>
      <c r="I74" s="105">
        <v>268</v>
      </c>
    </row>
    <row r="76" ht="12.75">
      <c r="J76" s="97">
        <v>260</v>
      </c>
    </row>
    <row r="77" ht="12.75">
      <c r="J77">
        <v>320</v>
      </c>
    </row>
  </sheetData>
  <sheetProtection/>
  <mergeCells count="14">
    <mergeCell ref="A1:H1"/>
    <mergeCell ref="I1:T1"/>
    <mergeCell ref="A2:T2"/>
    <mergeCell ref="G3:H3"/>
    <mergeCell ref="K3:L3"/>
    <mergeCell ref="D38:E38"/>
    <mergeCell ref="E34:F34"/>
    <mergeCell ref="E18:F18"/>
    <mergeCell ref="I70:M70"/>
    <mergeCell ref="I62:K62"/>
    <mergeCell ref="C53:F53"/>
    <mergeCell ref="C58:F58"/>
    <mergeCell ref="C43:F43"/>
    <mergeCell ref="I52:K52"/>
  </mergeCells>
  <hyperlinks>
    <hyperlink ref="I1" r:id="rId1" display="www.osman-uzun.com"/>
  </hyperlinks>
  <printOptions/>
  <pageMargins left="0.26" right="0.19" top="1" bottom="1" header="0.5" footer="0.5"/>
  <pageSetup horizontalDpi="300" verticalDpi="300" orientation="landscape" paperSize="9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3.7109375" style="0" customWidth="1"/>
    <col min="2" max="2" width="12.28125" style="0" bestFit="1" customWidth="1"/>
    <col min="4" max="4" width="19.00390625" style="0" customWidth="1"/>
  </cols>
  <sheetData>
    <row r="2" spans="2:4" ht="15.75">
      <c r="B2" s="136" t="s">
        <v>15</v>
      </c>
      <c r="C2" s="136"/>
      <c r="D2" s="136"/>
    </row>
    <row r="3" spans="1:4" ht="15.75">
      <c r="A3" s="32" t="s">
        <v>16</v>
      </c>
      <c r="B3" s="31" t="s">
        <v>17</v>
      </c>
      <c r="C3" s="29"/>
      <c r="D3" s="29"/>
    </row>
    <row r="4" spans="1:2" ht="15">
      <c r="A4" s="33">
        <v>38718</v>
      </c>
      <c r="B4" s="36">
        <f>+leasing!F6</f>
        <v>7525.090351999999</v>
      </c>
    </row>
    <row r="5" spans="1:2" ht="15">
      <c r="A5" s="33">
        <v>38749</v>
      </c>
      <c r="B5" s="36">
        <f>+leasing!F7</f>
        <v>7328.778242</v>
      </c>
    </row>
    <row r="6" spans="1:3" ht="15">
      <c r="A6" s="33">
        <v>38777</v>
      </c>
      <c r="B6" s="36">
        <f>+leasing!F8</f>
        <v>7572.8715</v>
      </c>
      <c r="C6" s="30" t="s">
        <v>18</v>
      </c>
    </row>
    <row r="7" spans="2:4" ht="16.5" thickBot="1">
      <c r="B7" s="34">
        <f>SUM(B4:B6)</f>
        <v>22426.740094</v>
      </c>
      <c r="C7" s="35">
        <v>0.2</v>
      </c>
      <c r="D7" s="37">
        <f>+B7*C7</f>
        <v>4485.3480188</v>
      </c>
    </row>
  </sheetData>
  <sheetProtection/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guven</dc:creator>
  <cp:keywords/>
  <dc:description/>
  <cp:lastModifiedBy>Alper</cp:lastModifiedBy>
  <cp:lastPrinted>2006-12-20T10:16:55Z</cp:lastPrinted>
  <dcterms:created xsi:type="dcterms:W3CDTF">2005-12-09T07:22:32Z</dcterms:created>
  <dcterms:modified xsi:type="dcterms:W3CDTF">2012-11-16T18:02:15Z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